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0" yWindow="615" windowWidth="20730" windowHeight="11700" tabRatio="842" activeTab="2"/>
  </bookViews>
  <sheets>
    <sheet name="Összesítő" sheetId="12" r:id="rId1"/>
    <sheet name="Árajánlatos" sheetId="13" r:id="rId2"/>
    <sheet name="Költségvetés - Terménytároló" sheetId="11" r:id="rId3"/>
  </sheets>
  <calcPr calcId="124519"/>
</workbook>
</file>

<file path=xl/calcChain.xml><?xml version="1.0" encoding="utf-8"?>
<calcChain xmlns="http://schemas.openxmlformats.org/spreadsheetml/2006/main">
  <c r="H37" i="11"/>
  <c r="G37"/>
  <c r="I37"/>
  <c r="C16" i="12"/>
  <c r="G36" i="11"/>
  <c r="I36"/>
  <c r="H36"/>
  <c r="H29"/>
  <c r="G29"/>
  <c r="I29"/>
  <c r="D25"/>
  <c r="H25"/>
  <c r="G3" i="13"/>
  <c r="H3"/>
  <c r="H4"/>
  <c r="E3"/>
  <c r="F3"/>
  <c r="H28" i="11"/>
  <c r="G28"/>
  <c r="I28"/>
  <c r="J28"/>
  <c r="C13" i="12"/>
  <c r="H27" i="11"/>
  <c r="G27"/>
  <c r="I27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6"/>
  <c r="H30"/>
  <c r="H31"/>
  <c r="H32"/>
  <c r="H33"/>
  <c r="H34"/>
  <c r="G5"/>
  <c r="I5"/>
  <c r="G6"/>
  <c r="I6"/>
  <c r="J6"/>
  <c r="G7"/>
  <c r="I7"/>
  <c r="J7"/>
  <c r="G8"/>
  <c r="I8"/>
  <c r="G9"/>
  <c r="I9"/>
  <c r="G10"/>
  <c r="I10"/>
  <c r="G11"/>
  <c r="I11"/>
  <c r="G12"/>
  <c r="I12"/>
  <c r="J12"/>
  <c r="G13"/>
  <c r="I13"/>
  <c r="G14"/>
  <c r="I14"/>
  <c r="G15"/>
  <c r="I15"/>
  <c r="G16"/>
  <c r="I16"/>
  <c r="G17"/>
  <c r="I17"/>
  <c r="G18"/>
  <c r="I18"/>
  <c r="J18"/>
  <c r="G19"/>
  <c r="I19"/>
  <c r="J19"/>
  <c r="G20"/>
  <c r="I20"/>
  <c r="G21"/>
  <c r="I21"/>
  <c r="J21"/>
  <c r="G22"/>
  <c r="I22"/>
  <c r="G23"/>
  <c r="I23"/>
  <c r="G24"/>
  <c r="I24"/>
  <c r="G25"/>
  <c r="I25"/>
  <c r="G26"/>
  <c r="I26"/>
  <c r="G30"/>
  <c r="I30"/>
  <c r="G31"/>
  <c r="I31"/>
  <c r="G32"/>
  <c r="I32"/>
  <c r="G33"/>
  <c r="I33"/>
  <c r="G34"/>
  <c r="I34"/>
  <c r="H5"/>
  <c r="J10"/>
  <c r="J11"/>
  <c r="J33"/>
  <c r="J36"/>
  <c r="J22"/>
  <c r="J31"/>
  <c r="J8"/>
  <c r="J16"/>
  <c r="J25"/>
  <c r="J9"/>
  <c r="J20"/>
  <c r="C11" i="12"/>
  <c r="J26" i="11"/>
  <c r="J13"/>
  <c r="J32"/>
  <c r="J14"/>
  <c r="J5"/>
  <c r="J30"/>
  <c r="J15"/>
  <c r="J34"/>
  <c r="J24"/>
  <c r="J23"/>
  <c r="J17"/>
  <c r="G4" i="13"/>
  <c r="D2" i="12"/>
  <c r="D5" s="1"/>
  <c r="I3" i="13"/>
  <c r="I4"/>
  <c r="J29" i="11"/>
  <c r="J27"/>
  <c r="C9" i="12"/>
  <c r="C18" s="1"/>
  <c r="C14"/>
  <c r="C10"/>
  <c r="C12"/>
  <c r="G35" i="11"/>
  <c r="I35"/>
  <c r="H35"/>
  <c r="J35"/>
  <c r="C15" i="12"/>
  <c r="J37" i="11"/>
  <c r="C17" i="12"/>
  <c r="J39" i="11"/>
  <c r="D3" i="12"/>
</calcChain>
</file>

<file path=xl/sharedStrings.xml><?xml version="1.0" encoding="utf-8"?>
<sst xmlns="http://schemas.openxmlformats.org/spreadsheetml/2006/main" count="128" uniqueCount="97">
  <si>
    <t>db</t>
  </si>
  <si>
    <t>Ssz.</t>
  </si>
  <si>
    <t>MVH Kód</t>
  </si>
  <si>
    <t>Tétel szövege</t>
  </si>
  <si>
    <t>Menny.</t>
  </si>
  <si>
    <t>Egység</t>
  </si>
  <si>
    <t>Anyag egységár</t>
  </si>
  <si>
    <t>Díj egységre</t>
  </si>
  <si>
    <t>Anyag összesen</t>
  </si>
  <si>
    <t>Munkadíj összesen</t>
  </si>
  <si>
    <t>Összesen</t>
  </si>
  <si>
    <t>MVH ár</t>
  </si>
  <si>
    <t>m2</t>
  </si>
  <si>
    <t>21-002-0014473</t>
  </si>
  <si>
    <t>Alépítményi munkák
Irtás, föld- és sziklamunka
Előkészítő földmunka
Humuszos termőréteg, termőföld leszedése,terítése gépi erővel, 18%-os terephajlásig,bármilyen talajban, szállítással,
200,1-400,0 m között</t>
  </si>
  <si>
    <t>m3</t>
  </si>
  <si>
    <t>21-004-0015675</t>
  </si>
  <si>
    <t>Alépítményi munkák
Irtás, föld- és sziklamunka
Alakító földmunka
Tükörkészítés tömörítés nélkül,
sík felületen
kézi erővel
talajosztály: V-VI.</t>
  </si>
  <si>
    <t>t</t>
  </si>
  <si>
    <t>21-011-2614066</t>
  </si>
  <si>
    <t>21-008-0016210</t>
  </si>
  <si>
    <t>21-008-0016275</t>
  </si>
  <si>
    <t>23-003-0024323</t>
  </si>
  <si>
    <t>31-001-0035063</t>
  </si>
  <si>
    <t>31-030-0062313</t>
  </si>
  <si>
    <t>34-003-0106275</t>
  </si>
  <si>
    <t>m</t>
  </si>
  <si>
    <t>21-003-0015361</t>
  </si>
  <si>
    <t>15-002-0010873</t>
  </si>
  <si>
    <t>Keverékek és ideiglenes segédszerkezetek
Zsaluzás és állványozás
Függőleges és ferde szerkezetek zsaluzása
Kétoldali falzsaluzás függőleges vagy ferde sík felülettel,
szerelt táblás zsaluzattal, kézzel mozgatva,
3 m magasságig</t>
  </si>
  <si>
    <t>15-012-0012425</t>
  </si>
  <si>
    <t>Keverékek és ideiglenes segédszerkezetek
Zsaluzás és állványozás
Könnyű állványszerkezetek
Homlokzati csőállvány állítása állványcsőből mint munkaállvány,szintenkénti pallóterítéssel, korláttal, lábdeszkával, kétlábas,0,60-0,90 m padlószélességgel, munkapadló távolság 2,00 m, 2,00 kN/m˛terhelhetőséggel, állványépítés MSZ és alkalmazástechnikai kézikönyv szerint,
6,00 m munkapadló magasságig</t>
  </si>
  <si>
    <t>15-902-1235912</t>
  </si>
  <si>
    <t>Keverékek és ideiglenes segédszerkezetek
Zsaluzás és állványozás
Bérleti díj függőleges és ferde szerkezetek zsaluzásához
BÉRLETI DÍJ kétoldali falzsaluzásnál, függőleges vagy ferde sík felülettel,
szerelt táblás zsaluzattal, kézzel mozgatva,
3 m magasságig
Szerelt táblás zsaluzat bérleti díj/Hó</t>
  </si>
  <si>
    <t>Alépítményi munkák
Irtás, föld- és sziklamunka
Kiegészítő tevékenységek
Feltöltések alap- és lábazati falak közéés alagsori vagy alá nem pincézett földszintipadozatok alá, az anyag szétterítésével,mozgatásával, kézi döngöléssel,
osztályozatlan kavicsból
Természetes szemmegoszlású kavics, THK 0/32 Q-TT, Ártánd</t>
  </si>
  <si>
    <t>Alépítményi munkák
Síkalapozás
Beton- és vasbetonalapok
Vasbeton sáv-, talp-, lemez- vagy gerendaalapkészítésehelyszínen kevert.....minőségű betonból
C20/25 - X0v(H) képlékeny kavicsbeton keverék CEM 32,5 pc. Dçmax = 16 mm, m = 6,6 finomsági modulussal</t>
  </si>
  <si>
    <t>Építőmesteri munkák
Helyszíni beton és vasbeton munkák
Betonacél-szerelés
Betonacél helyszíni szerelése függőleges vagy vízszintes tartószerkezetbe,
bordás betonacélból,
12-20 mm átmérő között
Bordás betonacél, szálban, B60.50 14 mm</t>
  </si>
  <si>
    <t>Építőmesteri munkák
Helyszíni beton és vasbeton munkák
Közbenső és felületképző szerkezetek készítése
Beton aljzat felületképzéséért többletidő,
saját levében cementszórással, simított fényes felület, vassimítóval</t>
  </si>
  <si>
    <t>21-003-0014710</t>
  </si>
  <si>
    <t>Alépítményi munkák
Irtás, föld- és sziklamunka
Munkagödör és munkaárok készítése
Munkaárok földkiemelése közművesített területen,kézi erővel,
bármely konzisztenciájú talajban, dúcolás nélkül,
2,0 m˛ szelvényig,
III. talajosztály</t>
  </si>
  <si>
    <t>Alépítményi munkák
Irtás, föld- és sziklamunka
Tömörítés
Tömörítés bármely tömörítési osztálybangépi erővel,
nagy felületen,
tömörségi fok: 95%</t>
  </si>
  <si>
    <t>Alépítményi munkák
Irtás, föld- és sziklamunka
Tömörítés
Simító hengerlésa földmű (tükör és padka) felületén,
gépi erővel,
3,0 m-nél nagyobb szélességnél</t>
  </si>
  <si>
    <t>Alépítményi munkák
Irtás, föld- és sziklamunka
Munkagödör és munkaárok készítése
Földvisszatöltés munkagödörbe vagy munkaárokba,tömörítés nélkül, réteges elterítéssel,I-IV. osztályú talajban,
kézi erővel, az anyag súlypontja karoláson belül,
a vezetéket (műtárgyat) környező 50 cm-en túli szelvényben</t>
  </si>
  <si>
    <t>15-012-0012861</t>
  </si>
  <si>
    <t>Keverékek és ideiglenes segédszerkezetek
Zsaluzás és állványozás
Könnyű állványszerkezetek
Bakállvány készítése pallóterítéssel, fából, 2,00 kN/m˛ terhelhetőséggel,
1,50-4,00 m magasság között,
nagybakból</t>
  </si>
  <si>
    <t>21-001-0013665</t>
  </si>
  <si>
    <t>Alépítményi munkák
Irtás, föld- és sziklamunka
Írtás, parkosítás
Bozót- és cserjeírtás,
tövek átmérője 4,1-10,0 cm</t>
  </si>
  <si>
    <t>10m2</t>
  </si>
  <si>
    <t>21-003-0015022</t>
  </si>
  <si>
    <t>Alépítményi munkák
Irtás, föld- és sziklamunka
Munkagödör és munkaárok készítése
Munkagödör földkiemelése épületek és műtárgyakhelyén bármely konzisztenciájú, I-IV. oszt. talajban,
gépi erővel, kiegészítő kézi munkával,
alapterület: 250,0 m2 felett,
bármely mélységnél</t>
  </si>
  <si>
    <t>21-003-0015160</t>
  </si>
  <si>
    <t xml:space="preserve">Alépítményi munkák
Irtás, föld- és sziklamunka
Munkagödör és munkaárok készítése
Pillérek, gépalapok, oszlopok, aknák, munkagödrök,pincetömbök kiemelése,1 m padka hagyással, kétoldalra kiemelve, depóniábavagy szállítóeszközre rakva,
vizes, tapadós talajban,
10,00 m2 alapterületig,
1,50 m mélységig,
III. fejtési talajosztályban
</t>
  </si>
  <si>
    <t>21-008-0016195</t>
  </si>
  <si>
    <t>Alépítményi munkák
Irtás, föld- és sziklamunka
Tömörítés
Tömörítés bármely tömörítési osztálybangépi erővel,
nagy felületen,
tömörségi fok: 85%</t>
  </si>
  <si>
    <t>31-001-0035143</t>
  </si>
  <si>
    <t>Építőmesteri munkák
Helyszíni beton és vasbeton munkák
Betonacél-szerelés
Hegesztett betonacél háló szerelése tartószerkezetbe
Hegesztett acélháló; 5,10 x 2,15 m; 150 x 150 mm osztással Ř 4,20 / 4,20</t>
  </si>
  <si>
    <t>31-030-0062623</t>
  </si>
  <si>
    <t>Építőmesteri munkák
Helyszíni beton és vasbeton munkák
Közbenső és felületképző szerkezetek készítése
Beton aljzat készítése helyszínen kevert betonból,
kisgépes, betonszivattyús továbbítással és kézi bedolgozással,merev aljzatra, tartószerkezetre léccel lehúzva,
kavicsbetonból, C 8/10 - C 16/20kissé képlékeny konzisztenciájú betonból,
6 cm vastagság felett
C16/20 - X0b(H) kissé képlékeny kavicsbeton keverék CEM 42,5 pc. Dçmax = 16 mm, m = 6,4 finomsági modulussal</t>
  </si>
  <si>
    <t>31-030-0062325</t>
  </si>
  <si>
    <t>Építőmesteri munkák
Helyszíni beton és vasbeton munkák
Közbenső és felületképző szerkezetek készítése
Beton aljzat felületképzéséért többletidő,
kemény kopóréteg képzése bazaltzúzalékos szórással,vassimítóval simítva</t>
  </si>
  <si>
    <t>34-001-2887950</t>
  </si>
  <si>
    <t>31-011-0038303</t>
  </si>
  <si>
    <t>34-006-0107140</t>
  </si>
  <si>
    <t>34-002-0103191</t>
  </si>
  <si>
    <t>Építőmesteri munkák
Helyszíni beton és vasbeton munkák
Függőleges szerkezetek betonozása
Vasbetonfal készítése, X0v(H), XC1, XC2, XC3 környezeti osztályú,kissé képlékeny vagy képlékeny konzisztenciájú betonból,
kézi bedolgozással, vibrátoros tömörítéssel,
25-50 cm vastagság között
C25/30 - XC2 képlékeny kavicsbeton keverék CEM 32,5 pc. Dçmax = 16 mm, m = 6,6 finomsági modulussal</t>
  </si>
  <si>
    <t>Építőmesteri munkák
Fém- és könnyű épületszerkezetek szerelése
Könnyűszerkezetes térlefedő burkolati rendszerek
Külső térlefedés hőszigetelt szendvicspanel elemekkel,látszó csavaros rögzítéssel, 4,00 m˛/db nagyságig,
poliuretánhabos szigeteléssel,
40 mm vastagságban
KINGSPAN KS 1000 RW 40/0,5/0,4 tetőpanel horganyzott+25/20 ?m polyester bevonat, standard színben</t>
  </si>
  <si>
    <t>Építőmesteri munkák
Fém- és könnyű épületszerkezetek szerelése
Könnyűszerkezetes rögzítő elemek
Panelrögzítő csavar elhelyezése,
szendvicspanel fogadó acéltartó rendszerére
KINGSPAN JT2-D-6H-5,5x62 V16 horganyzott acél önfúró csavarok, hidegen hajlított acélszerkezethez (1,5-5,0 mm falvastagságig)</t>
  </si>
  <si>
    <t xml:space="preserve">Építőmesteri munkák
Fém- és könnyű épületszerkezetek szerelése
Könnyűszerkezetes térelhatároló burkolati rendszerek
Külső térelhatárolás hőszigetelt szendvicspanel elemekkel,látszó csavaros rögzítéssel, 4,00 m˛/db nagyságig,
poliuretánhab szigeteléssel,
30-100 mm vastagság között,
40 mm vastagságban
KINGSPAN KS 1150 TF 40/0,5/0,5 falpanel horganyzott+25/20 ?m polyester bevonat, standard színben
</t>
  </si>
  <si>
    <t>31-001-1236700</t>
  </si>
  <si>
    <t>Építőmesteri munkák
Helyszíni beton és vasbeton munkák
Betonacél-szerelés
Betonacél helyszíni szerelése függőleges vagy vízszintes tartószerkezetbe,
bordás betonacélból,
4-10 mm átmérő között
FERALPI hidegen húzott bordás betonacél, 6 m-es szálban, BHB55.50 8 mm</t>
  </si>
  <si>
    <t>Építőmesteri munkák
Fém- és könnyű épületszerkezetek szerelése
Acél tartószerkezetek (első- és másodrendű teherhordó szerkezetek)
Z-C-ň könnyűgerenda rendszer elemeinek elhelyezése,
Z-C-ň 150-160 szelemenek és falvázgerendák
MAGYAR ACÉLMŰVEK Z 150x41/47x1,50 mm horganyzott acélgerenda S 350 GD + Z 275</t>
  </si>
  <si>
    <t>33-001-1237901</t>
  </si>
  <si>
    <t>Építőmesteri munkák
Falazás és egyéb kőműves munkák
Teherhordó és kitöltő falazatok
Teherhordó és kitöltő falazat készítése,
beton, könnyűbeton falazóblokk vagy zsaluzóelem termékekből,
300 mm falvastagságban,
300x500x250 mm-es méretű
beton zsaluzóelemből,
kitöltő betonnal, betonacél beépítéssel
KK KAVICS BETON 30-as zsaluzóelem, 300/500/250 mm, C16/20-16/kissé képlékeny kavicsbeton, B 60.40:10 mm átmérőjű betonacél</t>
  </si>
  <si>
    <t>Megnevezés</t>
  </si>
  <si>
    <t>m.e.</t>
  </si>
  <si>
    <t>egys.</t>
  </si>
  <si>
    <t>Egységár</t>
  </si>
  <si>
    <t>Áfa (27%)</t>
  </si>
  <si>
    <t>Br. egys.</t>
  </si>
  <si>
    <t>Nettó összesen (Ft)</t>
  </si>
  <si>
    <t>Bruttó összesen (Ft)</t>
  </si>
  <si>
    <t>Napelemes kandelláber 30W</t>
  </si>
  <si>
    <t>Weidemann eHoftrac elektromos akkumlátoros 1160</t>
  </si>
  <si>
    <t>Árajánlatos</t>
  </si>
  <si>
    <t>Összesen (Ft)</t>
  </si>
  <si>
    <t>Termény tároló</t>
  </si>
  <si>
    <t xml:space="preserve">Munkanemösszesítő - Termény </t>
  </si>
  <si>
    <t>34-001-0096421</t>
  </si>
  <si>
    <t>Építőmesteri munkák
Fém- és könnyű épületszerkezetek szerelése
Acél tartószerkezetek (első- és másodrendű teherhordó szerkezetek)
Acél tetőszerkezet rácsos szaruzattal,
10 kg/m2 tömegig</t>
  </si>
  <si>
    <t>75-001 árajánlat</t>
  </si>
  <si>
    <t>54-001 árajánlat</t>
  </si>
  <si>
    <t>34-001-0096181</t>
  </si>
  <si>
    <t>Építőmesteri munkák
Fém- és könnyű épületszerkezetek szerelése
Acél tartószerkezetek (első- és másodrendű teherhordó szerkezetek)
Épület-acélváz szerelése
tömör szerelvényekből,
20,0 kg/m2 tömegig</t>
  </si>
  <si>
    <t>Terménytároló  Közbeszerzési Költségvetés</t>
  </si>
  <si>
    <t>Tető ventilátor -  2 állítású NYIT / ZÁR nyitómotorral komplett</t>
  </si>
  <si>
    <t>71-001 árajánlat</t>
  </si>
  <si>
    <r>
      <rPr>
        <strike/>
        <sz val="9"/>
        <color rgb="FFFF0000"/>
        <rFont val="Calibri"/>
        <family val="2"/>
        <charset val="238"/>
        <scheme val="minor"/>
      </rPr>
      <t>50.000</t>
    </r>
    <r>
      <rPr>
        <sz val="9"/>
        <color rgb="FFFF0000"/>
        <rFont val="Calibri"/>
        <family val="2"/>
        <charset val="238"/>
        <scheme val="minor"/>
      </rPr>
      <t xml:space="preserve"> 49 800</t>
    </r>
    <r>
      <rPr>
        <sz val="9"/>
        <color theme="1"/>
        <rFont val="Calibri"/>
        <family val="2"/>
        <charset val="238"/>
        <scheme val="minor"/>
      </rPr>
      <t xml:space="preserve"> W-os tetőszerkezetre telepíthető hálózatra tápláló napelemes rendszer</t>
    </r>
  </si>
</sst>
</file>

<file path=xl/styles.xml><?xml version="1.0" encoding="utf-8"?>
<styleSheet xmlns="http://schemas.openxmlformats.org/spreadsheetml/2006/main">
  <numFmts count="3">
    <numFmt numFmtId="41" formatCode="_-* #,##0\ _F_t_-;\-* #,##0\ _F_t_-;_-* &quot;-&quot;\ _F_t_-;_-@_-"/>
    <numFmt numFmtId="43" formatCode="_-* #,##0.00\ _F_t_-;\-* #,##0.00\ _F_t_-;_-* &quot;-&quot;??\ _F_t_-;_-@_-"/>
    <numFmt numFmtId="164" formatCode="_-* #,##0\ _F_t_-;\-* #,##0\ _F_t_-;_-* &quot;-&quot;??\ _F_t_-;_-@_-"/>
  </numFmts>
  <fonts count="20">
    <font>
      <sz val="11"/>
      <color theme="1"/>
      <name val="Calibri"/>
      <family val="2"/>
      <charset val="238"/>
      <scheme val="minor"/>
    </font>
    <font>
      <b/>
      <sz val="9"/>
      <name val="Calibri"/>
      <family val="2"/>
      <charset val="238"/>
    </font>
    <font>
      <sz val="9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sz val="9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61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</font>
    <font>
      <b/>
      <sz val="9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b/>
      <sz val="9"/>
      <color indexed="8"/>
      <name val="Calibri"/>
      <family val="2"/>
      <charset val="238"/>
      <scheme val="minor"/>
    </font>
    <font>
      <sz val="10"/>
      <color rgb="FF000000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trike/>
      <sz val="11"/>
      <color rgb="FFFF0000"/>
      <name val="Calibri"/>
      <family val="2"/>
      <charset val="238"/>
      <scheme val="minor"/>
    </font>
    <font>
      <strike/>
      <sz val="9"/>
      <color rgb="FFFF000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6" fillId="2" borderId="0" applyNumberFormat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/>
    <xf numFmtId="43" fontId="0" fillId="0" borderId="0" xfId="0" applyNumberFormat="1"/>
    <xf numFmtId="43" fontId="5" fillId="0" borderId="0" xfId="1" applyFont="1"/>
    <xf numFmtId="0" fontId="8" fillId="2" borderId="0" xfId="2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4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43" fontId="1" fillId="3" borderId="1" xfId="1" applyFont="1" applyFill="1" applyBorder="1" applyAlignment="1">
      <alignment horizontal="center" vertical="center" wrapText="1"/>
    </xf>
    <xf numFmtId="41" fontId="1" fillId="3" borderId="1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3" fontId="3" fillId="3" borderId="1" xfId="1" applyFont="1" applyFill="1" applyBorder="1" applyAlignment="1">
      <alignment horizontal="center" vertical="center" wrapText="1"/>
    </xf>
    <xf numFmtId="43" fontId="11" fillId="3" borderId="1" xfId="1" applyFont="1" applyFill="1" applyBorder="1" applyAlignment="1">
      <alignment horizontal="center" vertical="center" wrapText="1"/>
    </xf>
    <xf numFmtId="43" fontId="4" fillId="3" borderId="1" xfId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43" fontId="3" fillId="3" borderId="0" xfId="1" applyFont="1" applyFill="1" applyBorder="1" applyAlignment="1">
      <alignment horizontal="center" vertical="center" wrapText="1"/>
    </xf>
    <xf numFmtId="43" fontId="11" fillId="3" borderId="0" xfId="1" applyFont="1" applyFill="1" applyBorder="1" applyAlignment="1">
      <alignment horizontal="center" vertical="center" wrapText="1"/>
    </xf>
    <xf numFmtId="43" fontId="4" fillId="3" borderId="0" xfId="1" applyFont="1" applyFill="1" applyBorder="1" applyAlignment="1">
      <alignment horizontal="center" vertical="center" wrapText="1"/>
    </xf>
    <xf numFmtId="43" fontId="1" fillId="3" borderId="0" xfId="1" applyFont="1" applyFill="1" applyBorder="1" applyAlignment="1">
      <alignment horizontal="center" vertical="center" wrapText="1"/>
    </xf>
    <xf numFmtId="43" fontId="9" fillId="3" borderId="0" xfId="1" applyFont="1" applyFill="1" applyAlignment="1">
      <alignment horizontal="center" vertical="center" wrapText="1"/>
    </xf>
    <xf numFmtId="43" fontId="9" fillId="3" borderId="0" xfId="0" applyNumberFormat="1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3" fontId="15" fillId="3" borderId="1" xfId="1" applyFont="1" applyFill="1" applyBorder="1" applyAlignment="1">
      <alignment horizontal="center" vertical="center" wrapText="1"/>
    </xf>
    <xf numFmtId="43" fontId="11" fillId="4" borderId="1" xfId="1" applyFont="1" applyFill="1" applyBorder="1" applyAlignment="1">
      <alignment horizontal="center" vertical="center" wrapText="1"/>
    </xf>
    <xf numFmtId="43" fontId="4" fillId="4" borderId="1" xfId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64" fontId="17" fillId="0" borderId="1" xfId="1" applyNumberFormat="1" applyFont="1" applyBorder="1" applyAlignment="1">
      <alignment horizontal="center" vertical="center" wrapText="1"/>
    </xf>
    <xf numFmtId="43" fontId="17" fillId="0" borderId="1" xfId="1" applyFont="1" applyBorder="1" applyAlignment="1">
      <alignment horizontal="center" vertical="center" wrapText="1"/>
    </xf>
    <xf numFmtId="0" fontId="17" fillId="0" borderId="0" xfId="0" applyFont="1"/>
    <xf numFmtId="43" fontId="17" fillId="0" borderId="0" xfId="0" applyNumberFormat="1" applyFont="1"/>
    <xf numFmtId="0" fontId="7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</cellXfs>
  <cellStyles count="3">
    <cellStyle name="Ezres" xfId="1" builtinId="3"/>
    <cellStyle name="Jó" xfId="2" builtinId="26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8"/>
  <sheetViews>
    <sheetView workbookViewId="0">
      <selection activeCell="G13" sqref="G13"/>
    </sheetView>
  </sheetViews>
  <sheetFormatPr defaultRowHeight="15"/>
  <cols>
    <col min="2" max="2" width="15" customWidth="1"/>
    <col min="3" max="3" width="17.28515625" bestFit="1" customWidth="1"/>
    <col min="4" max="4" width="16.7109375" bestFit="1" customWidth="1"/>
  </cols>
  <sheetData>
    <row r="1" spans="2:5">
      <c r="C1" t="s">
        <v>0</v>
      </c>
      <c r="D1" t="s">
        <v>84</v>
      </c>
    </row>
    <row r="2" spans="2:5" s="42" customFormat="1">
      <c r="B2" s="42" t="s">
        <v>83</v>
      </c>
      <c r="C2" s="42">
        <v>1</v>
      </c>
      <c r="D2" s="43">
        <f>+Árajánlatos!G4</f>
        <v>0</v>
      </c>
    </row>
    <row r="3" spans="2:5">
      <c r="B3" t="s">
        <v>85</v>
      </c>
      <c r="C3">
        <v>1</v>
      </c>
      <c r="D3" s="3">
        <f>+'Költségvetés - Terménytároló'!J39</f>
        <v>0</v>
      </c>
    </row>
    <row r="5" spans="2:5">
      <c r="D5" s="3">
        <f>SUM(D2:D4)</f>
        <v>0</v>
      </c>
      <c r="E5" s="5"/>
    </row>
    <row r="8" spans="2:5">
      <c r="B8" s="44" t="s">
        <v>86</v>
      </c>
      <c r="C8" s="44"/>
    </row>
    <row r="9" spans="2:5">
      <c r="B9" s="6">
        <v>15</v>
      </c>
      <c r="C9" s="7">
        <f>SUM('Költségvetés - Terménytároló'!J5:J8)</f>
        <v>0</v>
      </c>
    </row>
    <row r="10" spans="2:5">
      <c r="B10" s="6">
        <v>21</v>
      </c>
      <c r="C10" s="7">
        <f>SUM('Költségvetés - Terménytároló'!J9:J19)</f>
        <v>0</v>
      </c>
    </row>
    <row r="11" spans="2:5">
      <c r="B11" s="6">
        <v>23</v>
      </c>
      <c r="C11" s="7">
        <f>SUM('Költségvetés - Terménytároló'!J20)</f>
        <v>0</v>
      </c>
    </row>
    <row r="12" spans="2:5">
      <c r="B12" s="6">
        <v>31</v>
      </c>
      <c r="C12" s="7">
        <f>SUM('Költségvetés - Terménytároló'!J21:J27)</f>
        <v>0</v>
      </c>
    </row>
    <row r="13" spans="2:5">
      <c r="B13" s="6">
        <v>33</v>
      </c>
      <c r="C13" s="7">
        <f>SUM('Költségvetés - Terménytároló'!J28)</f>
        <v>0</v>
      </c>
    </row>
    <row r="14" spans="2:5">
      <c r="B14" s="6">
        <v>34</v>
      </c>
      <c r="C14" s="7">
        <f>SUM('Költségvetés - Terménytároló'!J29:J34)</f>
        <v>0</v>
      </c>
    </row>
    <row r="15" spans="2:5">
      <c r="B15" s="6">
        <v>54</v>
      </c>
      <c r="C15" s="7">
        <f>+'Költségvetés - Terménytároló'!J35</f>
        <v>0</v>
      </c>
    </row>
    <row r="16" spans="2:5">
      <c r="B16" s="6">
        <v>71</v>
      </c>
      <c r="C16" s="7">
        <f>SUM('Költségvetés - Terménytároló'!J36)</f>
        <v>0</v>
      </c>
    </row>
    <row r="17" spans="2:3">
      <c r="B17" s="6">
        <v>75</v>
      </c>
      <c r="C17" s="7">
        <f>+'Költségvetés - Terménytároló'!J37</f>
        <v>0</v>
      </c>
    </row>
    <row r="18" spans="2:3">
      <c r="B18" s="9" t="s">
        <v>84</v>
      </c>
      <c r="C18" s="8">
        <f>SUM(C9:C17)</f>
        <v>0</v>
      </c>
    </row>
  </sheetData>
  <mergeCells count="1">
    <mergeCell ref="B8:C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workbookViewId="0">
      <selection activeCell="A3" sqref="A3:IV3"/>
    </sheetView>
  </sheetViews>
  <sheetFormatPr defaultColWidth="15.140625" defaultRowHeight="15"/>
  <cols>
    <col min="1" max="1" width="13.140625" bestFit="1" customWidth="1"/>
    <col min="2" max="2" width="5" bestFit="1" customWidth="1"/>
    <col min="3" max="3" width="5.5703125" bestFit="1" customWidth="1"/>
    <col min="4" max="4" width="12" bestFit="1" customWidth="1"/>
    <col min="5" max="5" width="11" bestFit="1" customWidth="1"/>
    <col min="6" max="6" width="12" bestFit="1" customWidth="1"/>
    <col min="7" max="7" width="18.42578125" bestFit="1" customWidth="1"/>
    <col min="8" max="8" width="12.42578125" bestFit="1" customWidth="1"/>
    <col min="9" max="9" width="18.85546875" bestFit="1" customWidth="1"/>
  </cols>
  <sheetData>
    <row r="1" spans="1:9" s="1" customFormat="1">
      <c r="A1" s="45" t="s">
        <v>73</v>
      </c>
      <c r="B1" s="45" t="s">
        <v>74</v>
      </c>
      <c r="C1" s="45" t="s">
        <v>75</v>
      </c>
      <c r="D1" s="45" t="s">
        <v>76</v>
      </c>
      <c r="E1" s="45" t="s">
        <v>77</v>
      </c>
      <c r="F1" s="45" t="s">
        <v>78</v>
      </c>
      <c r="G1" s="45" t="s">
        <v>79</v>
      </c>
      <c r="H1" s="45" t="s">
        <v>77</v>
      </c>
      <c r="I1" s="45" t="s">
        <v>80</v>
      </c>
    </row>
    <row r="2" spans="1:9" s="1" customFormat="1" ht="15.75" thickBot="1">
      <c r="A2" s="46"/>
      <c r="B2" s="46"/>
      <c r="C2" s="46"/>
      <c r="D2" s="46"/>
      <c r="E2" s="46"/>
      <c r="F2" s="46"/>
      <c r="G2" s="46"/>
      <c r="H2" s="46"/>
      <c r="I2" s="46"/>
    </row>
    <row r="3" spans="1:9" s="42" customFormat="1" ht="75">
      <c r="A3" s="38" t="s">
        <v>82</v>
      </c>
      <c r="B3" s="39">
        <v>1</v>
      </c>
      <c r="C3" s="39" t="s">
        <v>0</v>
      </c>
      <c r="D3" s="40"/>
      <c r="E3" s="40">
        <f>+ROUNDDOWN(D3*0.27,0)</f>
        <v>0</v>
      </c>
      <c r="F3" s="40">
        <f>+D3+E3</f>
        <v>0</v>
      </c>
      <c r="G3" s="41">
        <f>+ROUNDDOWN(B3*D3,0)</f>
        <v>0</v>
      </c>
      <c r="H3" s="40">
        <f>+ROUNDDOWN(G3*0.27,0)</f>
        <v>0</v>
      </c>
      <c r="I3" s="40">
        <f>+G3+H3</f>
        <v>0</v>
      </c>
    </row>
    <row r="4" spans="1:9">
      <c r="G4" s="4">
        <f>SUM(G3:G3)</f>
        <v>0</v>
      </c>
      <c r="H4" s="2">
        <f>SUM(H3:H3)</f>
        <v>0</v>
      </c>
      <c r="I4" s="2">
        <f>SUM(I3:I3)</f>
        <v>0</v>
      </c>
    </row>
  </sheetData>
  <mergeCells count="9">
    <mergeCell ref="I1:I2"/>
    <mergeCell ref="A1:A2"/>
    <mergeCell ref="B1:B2"/>
    <mergeCell ref="C1:C2"/>
    <mergeCell ref="D1:D2"/>
    <mergeCell ref="E1:E2"/>
    <mergeCell ref="F1:F2"/>
    <mergeCell ref="G1:G2"/>
    <mergeCell ref="H1:H2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M41"/>
  <sheetViews>
    <sheetView tabSelected="1" topLeftCell="A34" workbookViewId="0">
      <selection activeCell="D40" sqref="D40"/>
    </sheetView>
  </sheetViews>
  <sheetFormatPr defaultColWidth="18.140625" defaultRowHeight="12"/>
  <cols>
    <col min="1" max="1" width="3.28515625" style="13" bestFit="1" customWidth="1"/>
    <col min="2" max="2" width="12.5703125" style="22" bestFit="1" customWidth="1"/>
    <col min="3" max="3" width="34.28515625" style="13" bestFit="1" customWidth="1"/>
    <col min="4" max="4" width="10" style="32" bestFit="1" customWidth="1"/>
    <col min="5" max="5" width="6" style="13" bestFit="1" customWidth="1"/>
    <col min="6" max="9" width="13.140625" style="13" bestFit="1" customWidth="1"/>
    <col min="10" max="10" width="14" style="13" bestFit="1" customWidth="1"/>
    <col min="11" max="11" width="14.5703125" style="13" bestFit="1" customWidth="1"/>
    <col min="12" max="16384" width="18.140625" style="13"/>
  </cols>
  <sheetData>
    <row r="2" spans="1:11" ht="21">
      <c r="A2" s="47" t="s">
        <v>93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4" spans="1:11" ht="24">
      <c r="A4" s="10" t="s">
        <v>1</v>
      </c>
      <c r="B4" s="10" t="s">
        <v>2</v>
      </c>
      <c r="C4" s="10" t="s">
        <v>3</v>
      </c>
      <c r="D4" s="11" t="s">
        <v>4</v>
      </c>
      <c r="E4" s="10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0" t="s">
        <v>10</v>
      </c>
      <c r="K4" s="10" t="s">
        <v>11</v>
      </c>
    </row>
    <row r="5" spans="1:11" ht="120">
      <c r="A5" s="14">
        <v>1</v>
      </c>
      <c r="B5" s="15" t="s">
        <v>28</v>
      </c>
      <c r="C5" s="14" t="s">
        <v>29</v>
      </c>
      <c r="D5" s="16">
        <v>1105.28</v>
      </c>
      <c r="E5" s="14" t="s">
        <v>12</v>
      </c>
      <c r="F5" s="17"/>
      <c r="G5" s="18">
        <f t="shared" ref="G5:G36" si="0">SUM(K5-F5)</f>
        <v>0</v>
      </c>
      <c r="H5" s="18">
        <f>ROUNDDOWN(D5*F5,0)</f>
        <v>0</v>
      </c>
      <c r="I5" s="18">
        <f>ROUNDDOWN(D5*G5,0)</f>
        <v>0</v>
      </c>
      <c r="J5" s="11">
        <f>ROUNDDOWN(H5+I5,0)</f>
        <v>0</v>
      </c>
      <c r="K5" s="17"/>
    </row>
    <row r="6" spans="1:11" ht="132">
      <c r="A6" s="14">
        <v>2</v>
      </c>
      <c r="B6" s="10" t="s">
        <v>32</v>
      </c>
      <c r="C6" s="14" t="s">
        <v>33</v>
      </c>
      <c r="D6" s="16">
        <v>1105.28</v>
      </c>
      <c r="E6" s="14" t="s">
        <v>12</v>
      </c>
      <c r="F6" s="17"/>
      <c r="G6" s="18">
        <f t="shared" si="0"/>
        <v>0</v>
      </c>
      <c r="H6" s="18">
        <f t="shared" ref="H6:H34" si="1">ROUNDDOWN(D6*F6,0)</f>
        <v>0</v>
      </c>
      <c r="I6" s="18">
        <f t="shared" ref="I6:I34" si="2">ROUNDDOWN(D6*G6,0)</f>
        <v>0</v>
      </c>
      <c r="J6" s="11">
        <f t="shared" ref="J6:J34" si="3">ROUNDDOWN(H6+I6,0)</f>
        <v>0</v>
      </c>
      <c r="K6" s="17"/>
    </row>
    <row r="7" spans="1:11" ht="168">
      <c r="A7" s="14">
        <v>3</v>
      </c>
      <c r="B7" s="19" t="s">
        <v>30</v>
      </c>
      <c r="C7" s="14" t="s">
        <v>31</v>
      </c>
      <c r="D7" s="16">
        <v>880.8</v>
      </c>
      <c r="E7" s="14" t="s">
        <v>12</v>
      </c>
      <c r="F7" s="17"/>
      <c r="G7" s="18">
        <f t="shared" si="0"/>
        <v>0</v>
      </c>
      <c r="H7" s="18">
        <f t="shared" si="1"/>
        <v>0</v>
      </c>
      <c r="I7" s="18">
        <f t="shared" si="2"/>
        <v>0</v>
      </c>
      <c r="J7" s="11">
        <f t="shared" si="3"/>
        <v>0</v>
      </c>
      <c r="K7" s="17"/>
    </row>
    <row r="8" spans="1:11" ht="96">
      <c r="A8" s="14">
        <v>4</v>
      </c>
      <c r="B8" s="19" t="s">
        <v>43</v>
      </c>
      <c r="C8" s="14" t="s">
        <v>44</v>
      </c>
      <c r="D8" s="16">
        <v>729.6</v>
      </c>
      <c r="E8" s="14" t="s">
        <v>12</v>
      </c>
      <c r="F8" s="17"/>
      <c r="G8" s="18">
        <f t="shared" si="0"/>
        <v>0</v>
      </c>
      <c r="H8" s="18">
        <f t="shared" si="1"/>
        <v>0</v>
      </c>
      <c r="I8" s="18">
        <f t="shared" si="2"/>
        <v>0</v>
      </c>
      <c r="J8" s="11">
        <f t="shared" si="3"/>
        <v>0</v>
      </c>
      <c r="K8" s="17"/>
    </row>
    <row r="9" spans="1:11" ht="60">
      <c r="A9" s="14">
        <v>5</v>
      </c>
      <c r="B9" s="15" t="s">
        <v>45</v>
      </c>
      <c r="C9" s="14" t="s">
        <v>46</v>
      </c>
      <c r="D9" s="16">
        <v>240</v>
      </c>
      <c r="E9" s="14" t="s">
        <v>47</v>
      </c>
      <c r="F9" s="36"/>
      <c r="G9" s="18">
        <f t="shared" si="0"/>
        <v>0</v>
      </c>
      <c r="H9" s="37">
        <f t="shared" si="1"/>
        <v>0</v>
      </c>
      <c r="I9" s="18">
        <f t="shared" si="2"/>
        <v>0</v>
      </c>
      <c r="J9" s="11">
        <f t="shared" si="3"/>
        <v>0</v>
      </c>
      <c r="K9" s="17"/>
    </row>
    <row r="10" spans="1:11" ht="96">
      <c r="A10" s="14">
        <v>6</v>
      </c>
      <c r="B10" s="10" t="s">
        <v>13</v>
      </c>
      <c r="C10" s="14" t="s">
        <v>14</v>
      </c>
      <c r="D10" s="16">
        <v>600</v>
      </c>
      <c r="E10" s="14" t="s">
        <v>15</v>
      </c>
      <c r="F10" s="17"/>
      <c r="G10" s="18">
        <f t="shared" si="0"/>
        <v>0</v>
      </c>
      <c r="H10" s="18">
        <f t="shared" si="1"/>
        <v>0</v>
      </c>
      <c r="I10" s="18">
        <f t="shared" si="2"/>
        <v>0</v>
      </c>
      <c r="J10" s="11">
        <f t="shared" si="3"/>
        <v>0</v>
      </c>
      <c r="K10" s="17"/>
    </row>
    <row r="11" spans="1:11" ht="108">
      <c r="A11" s="14">
        <v>7</v>
      </c>
      <c r="B11" s="10" t="s">
        <v>48</v>
      </c>
      <c r="C11" s="14" t="s">
        <v>49</v>
      </c>
      <c r="D11" s="16">
        <v>357.5</v>
      </c>
      <c r="E11" s="14" t="s">
        <v>15</v>
      </c>
      <c r="F11" s="36"/>
      <c r="G11" s="18">
        <f t="shared" si="0"/>
        <v>0</v>
      </c>
      <c r="H11" s="37">
        <f t="shared" si="1"/>
        <v>0</v>
      </c>
      <c r="I11" s="18">
        <f t="shared" si="2"/>
        <v>0</v>
      </c>
      <c r="J11" s="11">
        <f t="shared" si="3"/>
        <v>0</v>
      </c>
      <c r="K11" s="17"/>
    </row>
    <row r="12" spans="1:11" ht="108">
      <c r="A12" s="14">
        <v>8</v>
      </c>
      <c r="B12" s="10" t="s">
        <v>38</v>
      </c>
      <c r="C12" s="14" t="s">
        <v>39</v>
      </c>
      <c r="D12" s="16">
        <v>402.16</v>
      </c>
      <c r="E12" s="14" t="s">
        <v>15</v>
      </c>
      <c r="F12" s="36"/>
      <c r="G12" s="18">
        <f t="shared" si="0"/>
        <v>0</v>
      </c>
      <c r="H12" s="37">
        <f t="shared" si="1"/>
        <v>0</v>
      </c>
      <c r="I12" s="18">
        <f t="shared" si="2"/>
        <v>0</v>
      </c>
      <c r="J12" s="11">
        <f t="shared" si="3"/>
        <v>0</v>
      </c>
      <c r="K12" s="17"/>
    </row>
    <row r="13" spans="1:11" ht="144">
      <c r="A13" s="14">
        <v>9</v>
      </c>
      <c r="B13" s="19" t="s">
        <v>50</v>
      </c>
      <c r="C13" s="14" t="s">
        <v>51</v>
      </c>
      <c r="D13" s="16">
        <v>290.39999999999998</v>
      </c>
      <c r="E13" s="14" t="s">
        <v>15</v>
      </c>
      <c r="F13" s="36"/>
      <c r="G13" s="18">
        <f t="shared" si="0"/>
        <v>0</v>
      </c>
      <c r="H13" s="37">
        <f t="shared" si="1"/>
        <v>0</v>
      </c>
      <c r="I13" s="18">
        <f t="shared" si="2"/>
        <v>0</v>
      </c>
      <c r="J13" s="11">
        <f t="shared" si="3"/>
        <v>0</v>
      </c>
      <c r="K13" s="17"/>
    </row>
    <row r="14" spans="1:11" ht="120">
      <c r="A14" s="14">
        <v>10</v>
      </c>
      <c r="B14" s="10" t="s">
        <v>27</v>
      </c>
      <c r="C14" s="14" t="s">
        <v>42</v>
      </c>
      <c r="D14" s="16">
        <v>434.94</v>
      </c>
      <c r="E14" s="14" t="s">
        <v>15</v>
      </c>
      <c r="F14" s="36"/>
      <c r="G14" s="18">
        <f t="shared" si="0"/>
        <v>0</v>
      </c>
      <c r="H14" s="37">
        <f t="shared" si="1"/>
        <v>0</v>
      </c>
      <c r="I14" s="18">
        <f t="shared" si="2"/>
        <v>0</v>
      </c>
      <c r="J14" s="11">
        <f t="shared" si="3"/>
        <v>0</v>
      </c>
      <c r="K14" s="17"/>
    </row>
    <row r="15" spans="1:11" ht="84">
      <c r="A15" s="14">
        <v>11</v>
      </c>
      <c r="B15" s="10" t="s">
        <v>52</v>
      </c>
      <c r="C15" s="14" t="s">
        <v>53</v>
      </c>
      <c r="D15" s="16">
        <v>434.94</v>
      </c>
      <c r="E15" s="14" t="s">
        <v>15</v>
      </c>
      <c r="F15" s="17"/>
      <c r="G15" s="18">
        <f t="shared" si="0"/>
        <v>0</v>
      </c>
      <c r="H15" s="18">
        <f t="shared" si="1"/>
        <v>0</v>
      </c>
      <c r="I15" s="18">
        <f t="shared" si="2"/>
        <v>0</v>
      </c>
      <c r="J15" s="11">
        <f t="shared" si="3"/>
        <v>0</v>
      </c>
      <c r="K15" s="17"/>
    </row>
    <row r="16" spans="1:11" ht="132">
      <c r="A16" s="14">
        <v>12</v>
      </c>
      <c r="B16" s="19" t="s">
        <v>19</v>
      </c>
      <c r="C16" s="14" t="s">
        <v>34</v>
      </c>
      <c r="D16" s="16">
        <v>267.86</v>
      </c>
      <c r="E16" s="14" t="s">
        <v>15</v>
      </c>
      <c r="F16" s="17"/>
      <c r="G16" s="18">
        <f t="shared" si="0"/>
        <v>0</v>
      </c>
      <c r="H16" s="18">
        <f t="shared" si="1"/>
        <v>0</v>
      </c>
      <c r="I16" s="18">
        <f t="shared" si="2"/>
        <v>0</v>
      </c>
      <c r="J16" s="11">
        <f t="shared" si="3"/>
        <v>0</v>
      </c>
      <c r="K16" s="17"/>
    </row>
    <row r="17" spans="1:13" ht="84">
      <c r="A17" s="14">
        <v>13</v>
      </c>
      <c r="B17" s="19" t="s">
        <v>20</v>
      </c>
      <c r="C17" s="14" t="s">
        <v>40</v>
      </c>
      <c r="D17" s="16">
        <v>267.86</v>
      </c>
      <c r="E17" s="14" t="s">
        <v>15</v>
      </c>
      <c r="F17" s="17"/>
      <c r="G17" s="18">
        <f t="shared" si="0"/>
        <v>0</v>
      </c>
      <c r="H17" s="18">
        <f t="shared" si="1"/>
        <v>0</v>
      </c>
      <c r="I17" s="18">
        <f t="shared" si="2"/>
        <v>0</v>
      </c>
      <c r="J17" s="11">
        <f t="shared" si="3"/>
        <v>0</v>
      </c>
      <c r="K17" s="17"/>
      <c r="M17" s="33"/>
    </row>
    <row r="18" spans="1:13" ht="84">
      <c r="A18" s="14">
        <v>14</v>
      </c>
      <c r="B18" s="19" t="s">
        <v>16</v>
      </c>
      <c r="C18" s="14" t="s">
        <v>17</v>
      </c>
      <c r="D18" s="16">
        <v>1485.76</v>
      </c>
      <c r="E18" s="14" t="s">
        <v>12</v>
      </c>
      <c r="F18" s="36"/>
      <c r="G18" s="18">
        <f t="shared" si="0"/>
        <v>0</v>
      </c>
      <c r="H18" s="37">
        <f t="shared" si="1"/>
        <v>0</v>
      </c>
      <c r="I18" s="18">
        <f t="shared" si="2"/>
        <v>0</v>
      </c>
      <c r="J18" s="11">
        <f t="shared" si="3"/>
        <v>0</v>
      </c>
      <c r="K18" s="17"/>
    </row>
    <row r="19" spans="1:13" ht="84">
      <c r="A19" s="14">
        <v>15</v>
      </c>
      <c r="B19" s="19" t="s">
        <v>21</v>
      </c>
      <c r="C19" s="14" t="s">
        <v>41</v>
      </c>
      <c r="D19" s="16">
        <v>1485.76</v>
      </c>
      <c r="E19" s="14" t="s">
        <v>12</v>
      </c>
      <c r="F19" s="17"/>
      <c r="G19" s="18">
        <f t="shared" si="0"/>
        <v>0</v>
      </c>
      <c r="H19" s="18">
        <f t="shared" si="1"/>
        <v>0</v>
      </c>
      <c r="I19" s="18">
        <f t="shared" si="2"/>
        <v>0</v>
      </c>
      <c r="J19" s="11">
        <f t="shared" si="3"/>
        <v>0</v>
      </c>
      <c r="K19" s="17"/>
    </row>
    <row r="20" spans="1:13" ht="108">
      <c r="A20" s="14">
        <v>16</v>
      </c>
      <c r="B20" s="10" t="s">
        <v>22</v>
      </c>
      <c r="C20" s="14" t="s">
        <v>35</v>
      </c>
      <c r="D20" s="16">
        <v>112.42</v>
      </c>
      <c r="E20" s="14" t="s">
        <v>15</v>
      </c>
      <c r="F20" s="17"/>
      <c r="G20" s="18">
        <f t="shared" si="0"/>
        <v>0</v>
      </c>
      <c r="H20" s="18">
        <f t="shared" si="1"/>
        <v>0</v>
      </c>
      <c r="I20" s="18">
        <f t="shared" si="2"/>
        <v>0</v>
      </c>
      <c r="J20" s="11">
        <f t="shared" si="3"/>
        <v>0</v>
      </c>
      <c r="K20" s="17"/>
    </row>
    <row r="21" spans="1:13" ht="132">
      <c r="A21" s="14">
        <v>17</v>
      </c>
      <c r="B21" s="20" t="s">
        <v>68</v>
      </c>
      <c r="C21" s="14" t="s">
        <v>69</v>
      </c>
      <c r="D21" s="16">
        <v>2.35</v>
      </c>
      <c r="E21" s="14" t="s">
        <v>18</v>
      </c>
      <c r="F21" s="17"/>
      <c r="G21" s="18">
        <f t="shared" si="0"/>
        <v>0</v>
      </c>
      <c r="H21" s="18">
        <f t="shared" si="1"/>
        <v>0</v>
      </c>
      <c r="I21" s="18">
        <f t="shared" si="2"/>
        <v>0</v>
      </c>
      <c r="J21" s="11">
        <f t="shared" si="3"/>
        <v>0</v>
      </c>
      <c r="K21" s="17"/>
    </row>
    <row r="22" spans="1:13" ht="108">
      <c r="A22" s="14">
        <v>18</v>
      </c>
      <c r="B22" s="20" t="s">
        <v>23</v>
      </c>
      <c r="C22" s="14" t="s">
        <v>36</v>
      </c>
      <c r="D22" s="16">
        <v>7.56</v>
      </c>
      <c r="E22" s="14" t="s">
        <v>18</v>
      </c>
      <c r="F22" s="17"/>
      <c r="G22" s="18">
        <f t="shared" si="0"/>
        <v>0</v>
      </c>
      <c r="H22" s="18">
        <f t="shared" si="1"/>
        <v>0</v>
      </c>
      <c r="I22" s="18">
        <f t="shared" si="2"/>
        <v>0</v>
      </c>
      <c r="J22" s="11">
        <f t="shared" si="3"/>
        <v>0</v>
      </c>
      <c r="K22" s="17"/>
    </row>
    <row r="23" spans="1:13" ht="84">
      <c r="A23" s="14">
        <v>19</v>
      </c>
      <c r="B23" s="21" t="s">
        <v>54</v>
      </c>
      <c r="C23" s="14" t="s">
        <v>55</v>
      </c>
      <c r="D23" s="16">
        <v>9.4</v>
      </c>
      <c r="E23" s="14" t="s">
        <v>18</v>
      </c>
      <c r="F23" s="17"/>
      <c r="G23" s="18">
        <f t="shared" si="0"/>
        <v>0</v>
      </c>
      <c r="H23" s="18">
        <f t="shared" si="1"/>
        <v>0</v>
      </c>
      <c r="I23" s="18">
        <f t="shared" si="2"/>
        <v>0</v>
      </c>
      <c r="J23" s="11">
        <f t="shared" si="3"/>
        <v>0</v>
      </c>
      <c r="K23" s="17"/>
    </row>
    <row r="24" spans="1:13" ht="144">
      <c r="A24" s="14">
        <v>20</v>
      </c>
      <c r="B24" s="19" t="s">
        <v>61</v>
      </c>
      <c r="C24" s="14" t="s">
        <v>64</v>
      </c>
      <c r="D24" s="16">
        <v>105.6</v>
      </c>
      <c r="E24" s="14" t="s">
        <v>15</v>
      </c>
      <c r="F24" s="17"/>
      <c r="G24" s="18">
        <f t="shared" si="0"/>
        <v>0</v>
      </c>
      <c r="H24" s="18">
        <f t="shared" si="1"/>
        <v>0</v>
      </c>
      <c r="I24" s="18">
        <f t="shared" si="2"/>
        <v>0</v>
      </c>
      <c r="J24" s="11">
        <f t="shared" si="3"/>
        <v>0</v>
      </c>
      <c r="K24" s="17"/>
    </row>
    <row r="25" spans="1:13" ht="180">
      <c r="A25" s="14">
        <v>21</v>
      </c>
      <c r="B25" s="19" t="s">
        <v>56</v>
      </c>
      <c r="C25" s="14" t="s">
        <v>57</v>
      </c>
      <c r="D25" s="16">
        <f>242.4+169.1</f>
        <v>411.5</v>
      </c>
      <c r="E25" s="14" t="s">
        <v>15</v>
      </c>
      <c r="F25" s="17"/>
      <c r="G25" s="18">
        <f t="shared" si="0"/>
        <v>0</v>
      </c>
      <c r="H25" s="18">
        <f t="shared" si="1"/>
        <v>0</v>
      </c>
      <c r="I25" s="18">
        <f t="shared" si="2"/>
        <v>0</v>
      </c>
      <c r="J25" s="11">
        <f t="shared" si="3"/>
        <v>0</v>
      </c>
      <c r="K25" s="17"/>
    </row>
    <row r="26" spans="1:13" ht="108">
      <c r="A26" s="14">
        <v>22</v>
      </c>
      <c r="B26" s="19" t="s">
        <v>58</v>
      </c>
      <c r="C26" s="14" t="s">
        <v>59</v>
      </c>
      <c r="D26" s="16">
        <v>1029.3399999999999</v>
      </c>
      <c r="E26" s="14" t="s">
        <v>12</v>
      </c>
      <c r="F26" s="17"/>
      <c r="G26" s="18">
        <f t="shared" si="0"/>
        <v>0</v>
      </c>
      <c r="H26" s="18">
        <f t="shared" si="1"/>
        <v>0</v>
      </c>
      <c r="I26" s="18">
        <f t="shared" si="2"/>
        <v>0</v>
      </c>
      <c r="J26" s="11">
        <f t="shared" si="3"/>
        <v>0</v>
      </c>
      <c r="K26" s="17"/>
    </row>
    <row r="27" spans="1:13" ht="96">
      <c r="A27" s="14">
        <v>23</v>
      </c>
      <c r="B27" s="19" t="s">
        <v>24</v>
      </c>
      <c r="C27" s="14" t="s">
        <v>37</v>
      </c>
      <c r="D27" s="16">
        <v>1479.34</v>
      </c>
      <c r="E27" s="14" t="s">
        <v>12</v>
      </c>
      <c r="F27" s="17"/>
      <c r="G27" s="18">
        <f t="shared" si="0"/>
        <v>0</v>
      </c>
      <c r="H27" s="18">
        <f>ROUNDDOWN(D27*F27,0)</f>
        <v>0</v>
      </c>
      <c r="I27" s="18">
        <f>ROUNDDOWN(D27*G27,0)</f>
        <v>0</v>
      </c>
      <c r="J27" s="11">
        <f>ROUNDDOWN(H27+I27,0)</f>
        <v>0</v>
      </c>
      <c r="K27" s="17"/>
    </row>
    <row r="28" spans="1:13" ht="168">
      <c r="A28" s="14">
        <v>24</v>
      </c>
      <c r="B28" s="15" t="s">
        <v>71</v>
      </c>
      <c r="C28" s="14" t="s">
        <v>72</v>
      </c>
      <c r="D28" s="16">
        <v>282.26</v>
      </c>
      <c r="E28" s="14" t="s">
        <v>12</v>
      </c>
      <c r="F28" s="17"/>
      <c r="G28" s="18">
        <f>SUM(K28-F28)</f>
        <v>0</v>
      </c>
      <c r="H28" s="18">
        <f>ROUNDDOWN(D28*F28,0)</f>
        <v>0</v>
      </c>
      <c r="I28" s="18">
        <f>ROUNDDOWN(D28*G28,0)</f>
        <v>0</v>
      </c>
      <c r="J28" s="11">
        <f>ROUNDDOWN(H28+I28,0)</f>
        <v>0</v>
      </c>
      <c r="K28" s="17"/>
    </row>
    <row r="29" spans="1:13" ht="84">
      <c r="A29" s="14">
        <v>25</v>
      </c>
      <c r="B29" s="19" t="s">
        <v>87</v>
      </c>
      <c r="C29" s="34" t="s">
        <v>88</v>
      </c>
      <c r="D29" s="16">
        <v>1171.0999999999999</v>
      </c>
      <c r="E29" s="14" t="s">
        <v>12</v>
      </c>
      <c r="F29" s="36"/>
      <c r="G29" s="18">
        <f>SUM(K29-F29)</f>
        <v>0</v>
      </c>
      <c r="H29" s="37">
        <f>ROUNDDOWN(D29*F29,0)</f>
        <v>0</v>
      </c>
      <c r="I29" s="18">
        <f>ROUNDDOWN(D29*G29,0)</f>
        <v>0</v>
      </c>
      <c r="J29" s="11">
        <f>ROUNDDOWN(H29+I29,0)</f>
        <v>0</v>
      </c>
      <c r="K29" s="17"/>
    </row>
    <row r="30" spans="1:13" ht="96">
      <c r="A30" s="14">
        <v>26</v>
      </c>
      <c r="B30" s="22" t="s">
        <v>91</v>
      </c>
      <c r="C30" s="34" t="s">
        <v>92</v>
      </c>
      <c r="D30" s="16">
        <v>1078</v>
      </c>
      <c r="E30" s="14" t="s">
        <v>12</v>
      </c>
      <c r="F30" s="36"/>
      <c r="G30" s="18">
        <f t="shared" si="0"/>
        <v>0</v>
      </c>
      <c r="H30" s="37">
        <f t="shared" si="1"/>
        <v>0</v>
      </c>
      <c r="I30" s="18">
        <f t="shared" si="2"/>
        <v>0</v>
      </c>
      <c r="J30" s="11">
        <f t="shared" si="3"/>
        <v>0</v>
      </c>
      <c r="K30" s="17"/>
    </row>
    <row r="31" spans="1:13" ht="132">
      <c r="A31" s="14">
        <v>27</v>
      </c>
      <c r="B31" s="19" t="s">
        <v>60</v>
      </c>
      <c r="C31" s="14" t="s">
        <v>70</v>
      </c>
      <c r="D31" s="16">
        <v>862.4</v>
      </c>
      <c r="E31" s="14" t="s">
        <v>26</v>
      </c>
      <c r="F31" s="17"/>
      <c r="G31" s="18">
        <f t="shared" si="0"/>
        <v>0</v>
      </c>
      <c r="H31" s="18">
        <f t="shared" si="1"/>
        <v>0</v>
      </c>
      <c r="I31" s="18">
        <f t="shared" si="2"/>
        <v>0</v>
      </c>
      <c r="J31" s="11">
        <f t="shared" si="3"/>
        <v>0</v>
      </c>
      <c r="K31" s="17"/>
    </row>
    <row r="32" spans="1:13" ht="168">
      <c r="A32" s="14">
        <v>28</v>
      </c>
      <c r="B32" s="19" t="s">
        <v>63</v>
      </c>
      <c r="C32" s="14" t="s">
        <v>65</v>
      </c>
      <c r="D32" s="16">
        <v>1171.0999999999999</v>
      </c>
      <c r="E32" s="14" t="s">
        <v>12</v>
      </c>
      <c r="F32" s="17"/>
      <c r="G32" s="18">
        <f t="shared" si="0"/>
        <v>0</v>
      </c>
      <c r="H32" s="18">
        <f t="shared" si="1"/>
        <v>0</v>
      </c>
      <c r="I32" s="18">
        <f t="shared" si="2"/>
        <v>0</v>
      </c>
      <c r="J32" s="11">
        <f t="shared" si="3"/>
        <v>0</v>
      </c>
      <c r="K32" s="17"/>
    </row>
    <row r="33" spans="1:11" ht="132">
      <c r="A33" s="14">
        <v>29</v>
      </c>
      <c r="B33" s="19" t="s">
        <v>62</v>
      </c>
      <c r="C33" s="14" t="s">
        <v>66</v>
      </c>
      <c r="D33" s="16">
        <v>11736</v>
      </c>
      <c r="E33" s="14" t="s">
        <v>0</v>
      </c>
      <c r="F33" s="17"/>
      <c r="G33" s="18">
        <f t="shared" si="0"/>
        <v>0</v>
      </c>
      <c r="H33" s="18">
        <f t="shared" si="1"/>
        <v>0</v>
      </c>
      <c r="I33" s="18">
        <f t="shared" si="2"/>
        <v>0</v>
      </c>
      <c r="J33" s="11">
        <f t="shared" si="3"/>
        <v>0</v>
      </c>
      <c r="K33" s="17"/>
    </row>
    <row r="34" spans="1:11" ht="192">
      <c r="A34" s="14">
        <v>30</v>
      </c>
      <c r="B34" s="19" t="s">
        <v>25</v>
      </c>
      <c r="C34" s="14" t="s">
        <v>67</v>
      </c>
      <c r="D34" s="16">
        <v>784.8</v>
      </c>
      <c r="E34" s="14" t="s">
        <v>12</v>
      </c>
      <c r="F34" s="17"/>
      <c r="G34" s="18">
        <f t="shared" si="0"/>
        <v>0</v>
      </c>
      <c r="H34" s="18">
        <f t="shared" si="1"/>
        <v>0</v>
      </c>
      <c r="I34" s="18">
        <f t="shared" si="2"/>
        <v>0</v>
      </c>
      <c r="J34" s="11">
        <f t="shared" si="3"/>
        <v>0</v>
      </c>
      <c r="K34" s="17"/>
    </row>
    <row r="35" spans="1:11" ht="24">
      <c r="A35" s="14">
        <v>31</v>
      </c>
      <c r="B35" s="23" t="s">
        <v>90</v>
      </c>
      <c r="C35" s="24" t="s">
        <v>94</v>
      </c>
      <c r="D35" s="16">
        <v>3</v>
      </c>
      <c r="E35" s="14" t="s">
        <v>0</v>
      </c>
      <c r="F35" s="18"/>
      <c r="G35" s="37">
        <f t="shared" si="0"/>
        <v>0</v>
      </c>
      <c r="H35" s="18">
        <f>ROUNDDOWN(D35*F35,0)</f>
        <v>0</v>
      </c>
      <c r="I35" s="37">
        <f>ROUNDDOWN(D35*G35,0)</f>
        <v>0</v>
      </c>
      <c r="J35" s="11">
        <f>ROUNDDOWN(H35+I35,0)</f>
        <v>0</v>
      </c>
      <c r="K35" s="35"/>
    </row>
    <row r="36" spans="1:11" ht="12.75">
      <c r="A36" s="14">
        <v>32</v>
      </c>
      <c r="B36" s="23" t="s">
        <v>95</v>
      </c>
      <c r="C36" s="24" t="s">
        <v>81</v>
      </c>
      <c r="D36" s="16">
        <v>4</v>
      </c>
      <c r="E36" s="34" t="s">
        <v>0</v>
      </c>
      <c r="F36" s="18"/>
      <c r="G36" s="37">
        <f t="shared" si="0"/>
        <v>0</v>
      </c>
      <c r="H36" s="18">
        <f>ROUNDDOWN(D36*F36,0)</f>
        <v>0</v>
      </c>
      <c r="I36" s="37">
        <f>ROUNDDOWN(D36*G36,0)</f>
        <v>0</v>
      </c>
      <c r="J36" s="11">
        <f>ROUNDDOWN(H36+I36,0)</f>
        <v>0</v>
      </c>
      <c r="K36" s="35"/>
    </row>
    <row r="37" spans="1:11" ht="36">
      <c r="A37" s="14">
        <v>33</v>
      </c>
      <c r="B37" s="23" t="s">
        <v>89</v>
      </c>
      <c r="C37" s="24" t="s">
        <v>96</v>
      </c>
      <c r="D37" s="16">
        <v>1</v>
      </c>
      <c r="E37" s="14" t="s">
        <v>0</v>
      </c>
      <c r="F37" s="18"/>
      <c r="G37" s="18">
        <f>SUM(K37-F37)</f>
        <v>0</v>
      </c>
      <c r="H37" s="18">
        <f>ROUNDDOWN(D37*F37,0)</f>
        <v>0</v>
      </c>
      <c r="I37" s="18">
        <f>ROUNDDOWN(D37*G37,0)</f>
        <v>0</v>
      </c>
      <c r="J37" s="11">
        <f>ROUNDDOWN(H37+I37,0)</f>
        <v>0</v>
      </c>
      <c r="K37" s="35"/>
    </row>
    <row r="38" spans="1:11">
      <c r="A38" s="25"/>
      <c r="B38" s="26"/>
      <c r="C38" s="27"/>
      <c r="D38" s="28"/>
      <c r="E38" s="25"/>
      <c r="F38" s="29"/>
      <c r="G38" s="30"/>
      <c r="H38" s="30"/>
      <c r="I38" s="30"/>
      <c r="J38" s="31"/>
      <c r="K38" s="29"/>
    </row>
    <row r="39" spans="1:11">
      <c r="J39" s="33">
        <f>SUM(J5:J38)</f>
        <v>0</v>
      </c>
    </row>
    <row r="40" spans="1:11">
      <c r="J40" s="33"/>
    </row>
    <row r="41" spans="1:11">
      <c r="J41" s="33"/>
    </row>
  </sheetData>
  <mergeCells count="1">
    <mergeCell ref="A2:K2"/>
  </mergeCells>
  <pageMargins left="0.55000000000000004" right="0.16" top="0.31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Összesítő</vt:lpstr>
      <vt:lpstr>Árajánlatos</vt:lpstr>
      <vt:lpstr>Költségvetés - Terménytároló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Tamás Mónika</dc:creator>
  <cp:lastModifiedBy>Zsanett</cp:lastModifiedBy>
  <cp:lastPrinted>2017-03-26T09:32:42Z</cp:lastPrinted>
  <dcterms:created xsi:type="dcterms:W3CDTF">2016-04-04T07:48:35Z</dcterms:created>
  <dcterms:modified xsi:type="dcterms:W3CDTF">2018-04-18T08:48:58Z</dcterms:modified>
</cp:coreProperties>
</file>